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MLA\Go Bonds\"/>
    </mc:Choice>
  </mc:AlternateContent>
  <bookViews>
    <workbookView xWindow="0" yWindow="0" windowWidth="19200" windowHeight="6760"/>
  </bookViews>
  <sheets>
    <sheet name="Distribution" sheetId="1" r:id="rId1"/>
  </sheets>
  <definedNames>
    <definedName name="_xlnm.Print_Area" localSheetId="0">Distribution!$A$1:$J$41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 l="1"/>
  <c r="F38" i="1"/>
  <c r="G37" i="1"/>
  <c r="D5" i="1"/>
  <c r="F5" i="1"/>
  <c r="D6" i="1"/>
  <c r="F6" i="1"/>
  <c r="D7" i="1"/>
  <c r="F7" i="1"/>
  <c r="D10" i="1"/>
  <c r="F10" i="1"/>
  <c r="D11" i="1"/>
  <c r="F11" i="1"/>
  <c r="D12" i="1"/>
  <c r="F12" i="1"/>
  <c r="D13" i="1"/>
  <c r="F13" i="1"/>
  <c r="G15" i="1"/>
  <c r="G16" i="1"/>
  <c r="G17" i="1"/>
  <c r="G18" i="1"/>
  <c r="G19" i="1"/>
  <c r="G20" i="1"/>
  <c r="G21" i="1"/>
  <c r="G22" i="1"/>
  <c r="G23" i="1"/>
  <c r="G24" i="1"/>
  <c r="G26" i="1"/>
  <c r="G27" i="1"/>
  <c r="G28" i="1"/>
  <c r="G29" i="1"/>
  <c r="G30" i="1"/>
  <c r="G31" i="1"/>
  <c r="G32" i="1"/>
  <c r="G33" i="1"/>
  <c r="D36" i="1"/>
  <c r="F36" i="1"/>
  <c r="G35" i="1"/>
  <c r="D8" i="1"/>
  <c r="F8" i="1"/>
  <c r="D26" i="1"/>
  <c r="D37" i="1"/>
  <c r="D35" i="1"/>
  <c r="E39" i="1"/>
  <c r="C39" i="1"/>
  <c r="D16" i="1"/>
  <c r="D33" i="1"/>
  <c r="D32" i="1"/>
  <c r="D31" i="1"/>
  <c r="D30" i="1"/>
  <c r="D29" i="1"/>
  <c r="D28" i="1"/>
  <c r="D27" i="1"/>
  <c r="D24" i="1"/>
  <c r="D23" i="1"/>
  <c r="D22" i="1"/>
  <c r="D21" i="1"/>
  <c r="D20" i="1"/>
  <c r="D19" i="1"/>
  <c r="D18" i="1"/>
  <c r="D17" i="1"/>
  <c r="D15" i="1"/>
  <c r="G38" i="1" l="1"/>
  <c r="G10" i="1"/>
  <c r="G36" i="1"/>
  <c r="G13" i="1"/>
  <c r="G11" i="1"/>
  <c r="G5" i="1"/>
  <c r="G8" i="1"/>
  <c r="G12" i="1"/>
  <c r="F39" i="1"/>
  <c r="D39" i="1"/>
  <c r="G7" i="1"/>
  <c r="G6" i="1"/>
  <c r="G39" i="1" l="1"/>
  <c r="I8" i="1" l="1"/>
  <c r="I38" i="1"/>
  <c r="I33" i="1"/>
  <c r="I29" i="1"/>
  <c r="I24" i="1"/>
  <c r="I20" i="1"/>
  <c r="I16" i="1"/>
  <c r="I11" i="1"/>
  <c r="I6" i="1"/>
  <c r="H37" i="1"/>
  <c r="H32" i="1"/>
  <c r="H28" i="1"/>
  <c r="H21" i="1"/>
  <c r="H17" i="1"/>
  <c r="H12" i="1"/>
  <c r="H7" i="1"/>
  <c r="I37" i="1"/>
  <c r="I28" i="1"/>
  <c r="I23" i="1"/>
  <c r="I19" i="1"/>
  <c r="I15" i="1"/>
  <c r="I10" i="1"/>
  <c r="I5" i="1"/>
  <c r="H36" i="1"/>
  <c r="H31" i="1"/>
  <c r="H27" i="1"/>
  <c r="H20" i="1"/>
  <c r="H16" i="1"/>
  <c r="H11" i="1"/>
  <c r="H6" i="1"/>
  <c r="H23" i="1"/>
  <c r="I36" i="1"/>
  <c r="I31" i="1"/>
  <c r="I27" i="1"/>
  <c r="I22" i="1"/>
  <c r="I18" i="1"/>
  <c r="I13" i="1"/>
  <c r="H24" i="1"/>
  <c r="H35" i="1"/>
  <c r="H30" i="1"/>
  <c r="H26" i="1"/>
  <c r="H19" i="1"/>
  <c r="H15" i="1"/>
  <c r="H10" i="1"/>
  <c r="H5" i="1"/>
  <c r="I35" i="1"/>
  <c r="I26" i="1"/>
  <c r="I21" i="1"/>
  <c r="I17" i="1"/>
  <c r="I12" i="1"/>
  <c r="I7" i="1"/>
  <c r="H38" i="1"/>
  <c r="H33" i="1"/>
  <c r="H29" i="1"/>
  <c r="J29" i="1" s="1"/>
  <c r="H22" i="1"/>
  <c r="H18" i="1"/>
  <c r="H8" i="1"/>
  <c r="J28" i="1" l="1"/>
  <c r="J18" i="1"/>
  <c r="J26" i="1"/>
  <c r="J10" i="1"/>
  <c r="J8" i="1"/>
  <c r="J22" i="1"/>
  <c r="J7" i="1"/>
  <c r="J6" i="1"/>
  <c r="J11" i="1"/>
  <c r="J37" i="1"/>
  <c r="J16" i="1"/>
  <c r="J5" i="1"/>
  <c r="J13" i="1"/>
  <c r="J17" i="1"/>
  <c r="J36" i="1"/>
  <c r="J24" i="1"/>
  <c r="J15" i="1"/>
  <c r="J20" i="1"/>
  <c r="J39" i="1" l="1"/>
</calcChain>
</file>

<file path=xl/sharedStrings.xml><?xml version="1.0" encoding="utf-8"?>
<sst xmlns="http://schemas.openxmlformats.org/spreadsheetml/2006/main" count="79" uniqueCount="56">
  <si>
    <t>INSTITUTION</t>
  </si>
  <si>
    <t>CAMPUS</t>
  </si>
  <si>
    <t>UG FTE</t>
  </si>
  <si>
    <t>New UG FTE</t>
  </si>
  <si>
    <t>GR FTE</t>
  </si>
  <si>
    <t>New GR FTE</t>
  </si>
  <si>
    <t>Total FTE</t>
  </si>
  <si>
    <t>Collaborative Project</t>
  </si>
  <si>
    <t>New Distribution</t>
  </si>
  <si>
    <t>Total Distribution</t>
  </si>
  <si>
    <t>RESEARCH UNIVERSITIES</t>
  </si>
  <si>
    <t>Tier 2 fte=x1.3</t>
  </si>
  <si>
    <t>fte=x4.4</t>
  </si>
  <si>
    <t>NM Institute of Mining &amp; Tech.</t>
  </si>
  <si>
    <t>Main</t>
  </si>
  <si>
    <t xml:space="preserve">New Mexico State University </t>
  </si>
  <si>
    <t xml:space="preserve">University of New Mexico  </t>
  </si>
  <si>
    <t xml:space="preserve">University of New Mexico-Med. </t>
  </si>
  <si>
    <t xml:space="preserve">Medical School           </t>
  </si>
  <si>
    <t>COMPREHENSIVE UNIVERSITIES</t>
  </si>
  <si>
    <t xml:space="preserve">Eastern New Mexico University </t>
  </si>
  <si>
    <t xml:space="preserve">New Mexico Highlands University </t>
  </si>
  <si>
    <t>Northern New Mexico College</t>
  </si>
  <si>
    <t>Western New Mexico University</t>
  </si>
  <si>
    <t>BRANCH COMMUNITY COLLEGES</t>
  </si>
  <si>
    <t xml:space="preserve"> </t>
  </si>
  <si>
    <t xml:space="preserve">Roswell Branch           </t>
  </si>
  <si>
    <t>Ruidoso Branch</t>
  </si>
  <si>
    <t xml:space="preserve">Alamogordo Branch        </t>
  </si>
  <si>
    <t xml:space="preserve">Carlsbad Branch          </t>
  </si>
  <si>
    <t xml:space="preserve">Dona Ana Branch          </t>
  </si>
  <si>
    <t xml:space="preserve">Grants Branch            </t>
  </si>
  <si>
    <t>University of New Mexico</t>
  </si>
  <si>
    <t xml:space="preserve">Gallup Branch            </t>
  </si>
  <si>
    <t xml:space="preserve">Los Alamos Branch        </t>
  </si>
  <si>
    <t>Taos Branch</t>
  </si>
  <si>
    <t xml:space="preserve">Valencia Branch          </t>
  </si>
  <si>
    <t xml:space="preserve">INDEPENDENT COMMUNITY COLLEGES </t>
  </si>
  <si>
    <t>Central New Mexico Community College</t>
  </si>
  <si>
    <t>Clovis Community College</t>
  </si>
  <si>
    <t xml:space="preserve">Luna Community College  </t>
  </si>
  <si>
    <t>Mesalands Community College</t>
  </si>
  <si>
    <t xml:space="preserve">New Mexico Junior College </t>
  </si>
  <si>
    <t>New Mexico Military Institute</t>
  </si>
  <si>
    <t xml:space="preserve">San Juan College </t>
  </si>
  <si>
    <t>Santa Fe Community College</t>
  </si>
  <si>
    <t xml:space="preserve">TRIBAL COLLEGES </t>
  </si>
  <si>
    <t>Dine College (4 year)</t>
  </si>
  <si>
    <t>Institute of American Indian Arts (4 year)</t>
  </si>
  <si>
    <t>Southwestern Indian Polytechnic Inst. (2 year)</t>
  </si>
  <si>
    <t>Navajo Technical University (4 year)</t>
  </si>
  <si>
    <t>Totals</t>
  </si>
  <si>
    <t>Research and Comprehensive Libraries fte=1.3 greater than two year colleges and where graduate fte is 4.4 greater</t>
  </si>
  <si>
    <t>July 08, 2022</t>
  </si>
  <si>
    <t>In this spreadsheet we are using an estimated $1,800,000 (30%) of the $6,000,000 2022-2026 NM Academic Library GO Bond for a collaborative project.  The remaining balance of $4,200,000 is distributed as shown in column labeled New Distribution.  FTE numbers were taken from the HED's, NM Postsecondary Enrollment  for Fall 2021 page.  Distribution will be approximately 40.393082396117 per each FTE. </t>
  </si>
  <si>
    <t>NM Academic Libraries 2022 - 2026 Projected GO Bond Distributions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</si>
</sst>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
  </numFmts>
  <fonts count="9" x14ac:knownFonts="1">
    <font>
      <sz val="11"/>
      <color theme="1"/>
      <name val="Calibri"/>
      <family val="2"/>
      <scheme val="minor"/>
    </font>
    <font>
      <b/>
      <sz val="14"/>
      <color theme="1"/>
      <name val="Calibri"/>
      <family val="2"/>
      <scheme val="minor"/>
    </font>
    <font>
      <sz val="10.5"/>
      <color theme="1"/>
      <name val="Calibri"/>
      <family val="2"/>
      <scheme val="minor"/>
    </font>
    <font>
      <i/>
      <sz val="10"/>
      <color theme="1"/>
      <name val="Calibri"/>
      <family val="2"/>
      <scheme val="minor"/>
    </font>
    <font>
      <b/>
      <sz val="9"/>
      <color theme="1"/>
      <name val="Calibri"/>
      <family val="2"/>
      <scheme val="minor"/>
    </font>
    <font>
      <b/>
      <i/>
      <sz val="9"/>
      <color theme="1"/>
      <name val="Calibri"/>
      <family val="2"/>
      <scheme val="minor"/>
    </font>
    <font>
      <sz val="9"/>
      <color theme="1"/>
      <name val="Calibri"/>
      <family val="2"/>
      <scheme val="minor"/>
    </font>
    <font>
      <sz val="9"/>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s>
  <borders count="26">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hair">
        <color auto="1"/>
      </left>
      <right/>
      <top style="hair">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style="medium">
        <color auto="1"/>
      </top>
      <bottom style="thin">
        <color auto="1"/>
      </bottom>
      <diagonal/>
    </border>
    <border>
      <left style="hair">
        <color auto="1"/>
      </left>
      <right style="thin">
        <color auto="1"/>
      </right>
      <top/>
      <bottom style="thin">
        <color auto="1"/>
      </bottom>
      <diagonal/>
    </border>
    <border>
      <left/>
      <right/>
      <top/>
      <bottom style="hair">
        <color auto="1"/>
      </bottom>
      <diagonal/>
    </border>
  </borders>
  <cellStyleXfs count="1">
    <xf numFmtId="0" fontId="0" fillId="0" borderId="0"/>
  </cellStyleXfs>
  <cellXfs count="60">
    <xf numFmtId="0" fontId="0" fillId="0" borderId="0" xfId="0"/>
    <xf numFmtId="0" fontId="0" fillId="0" borderId="3" xfId="0" applyBorder="1"/>
    <xf numFmtId="0" fontId="1" fillId="0" borderId="2" xfId="0" applyFont="1" applyBorder="1" applyAlignment="1">
      <alignment horizontal="center"/>
    </xf>
    <xf numFmtId="0" fontId="1" fillId="0" borderId="0" xfId="0" applyFont="1" applyAlignment="1">
      <alignment horizontal="center"/>
    </xf>
    <xf numFmtId="0" fontId="2" fillId="3" borderId="0" xfId="0" applyFont="1" applyFill="1"/>
    <xf numFmtId="0" fontId="3" fillId="0" borderId="0" xfId="0" applyFont="1"/>
    <xf numFmtId="0" fontId="1" fillId="0" borderId="3" xfId="0" applyFont="1" applyBorder="1" applyAlignment="1">
      <alignment horizontal="center"/>
    </xf>
    <xf numFmtId="0" fontId="4" fillId="0" borderId="7" xfId="0" applyFont="1" applyBorder="1"/>
    <xf numFmtId="0" fontId="4" fillId="0" borderId="8" xfId="0" applyFont="1" applyBorder="1"/>
    <xf numFmtId="0" fontId="4" fillId="0" borderId="8" xfId="0" applyFont="1" applyBorder="1" applyAlignment="1">
      <alignment horizontal="center"/>
    </xf>
    <xf numFmtId="0" fontId="4" fillId="2" borderId="8" xfId="0" applyFont="1" applyFill="1" applyBorder="1" applyAlignment="1">
      <alignment horizontal="center"/>
    </xf>
    <xf numFmtId="0" fontId="5" fillId="0" borderId="14" xfId="0" applyFont="1" applyBorder="1"/>
    <xf numFmtId="0" fontId="6" fillId="0" borderId="15" xfId="0" applyFont="1" applyBorder="1"/>
    <xf numFmtId="0" fontId="6" fillId="2" borderId="15" xfId="0" applyFont="1" applyFill="1" applyBorder="1"/>
    <xf numFmtId="0" fontId="6" fillId="0" borderId="4" xfId="0" applyFont="1" applyBorder="1"/>
    <xf numFmtId="0" fontId="6" fillId="0" borderId="5" xfId="0" applyFont="1" applyBorder="1"/>
    <xf numFmtId="164" fontId="6" fillId="2" borderId="5" xfId="0" applyNumberFormat="1" applyFont="1" applyFill="1" applyBorder="1"/>
    <xf numFmtId="0" fontId="6" fillId="0" borderId="7" xfId="0" applyFont="1" applyBorder="1"/>
    <xf numFmtId="0" fontId="6" fillId="0" borderId="8" xfId="0" applyFont="1" applyBorder="1"/>
    <xf numFmtId="164" fontId="6" fillId="0" borderId="8" xfId="0" applyNumberFormat="1" applyFont="1" applyBorder="1"/>
    <xf numFmtId="164" fontId="6" fillId="2" borderId="8" xfId="0" applyNumberFormat="1" applyFont="1" applyFill="1" applyBorder="1"/>
    <xf numFmtId="0" fontId="5" fillId="0" borderId="12" xfId="0" applyFont="1" applyBorder="1"/>
    <xf numFmtId="0" fontId="6" fillId="0" borderId="13" xfId="0" applyFont="1" applyBorder="1"/>
    <xf numFmtId="164" fontId="6" fillId="0" borderId="13" xfId="0" applyNumberFormat="1" applyFont="1" applyBorder="1"/>
    <xf numFmtId="164" fontId="6" fillId="2" borderId="13" xfId="0" applyNumberFormat="1" applyFont="1" applyFill="1" applyBorder="1"/>
    <xf numFmtId="0" fontId="6" fillId="0" borderId="10" xfId="0" applyFont="1" applyBorder="1"/>
    <xf numFmtId="0" fontId="6" fillId="0" borderId="11" xfId="0" applyFont="1" applyBorder="1"/>
    <xf numFmtId="164" fontId="6" fillId="2" borderId="15" xfId="0" applyNumberFormat="1" applyFont="1" applyFill="1" applyBorder="1"/>
    <xf numFmtId="0" fontId="6" fillId="0" borderId="17" xfId="0" applyFont="1" applyBorder="1"/>
    <xf numFmtId="0" fontId="4" fillId="0" borderId="18" xfId="0" applyFont="1" applyBorder="1"/>
    <xf numFmtId="164" fontId="4" fillId="0" borderId="18" xfId="0" applyNumberFormat="1" applyFont="1" applyBorder="1"/>
    <xf numFmtId="164" fontId="4" fillId="2" borderId="18" xfId="0" applyNumberFormat="1" applyFont="1" applyFill="1" applyBorder="1"/>
    <xf numFmtId="0" fontId="6" fillId="0" borderId="1" xfId="0" applyFont="1" applyBorder="1"/>
    <xf numFmtId="4" fontId="6" fillId="0" borderId="5" xfId="0" applyNumberFormat="1" applyFont="1" applyBorder="1"/>
    <xf numFmtId="4" fontId="6" fillId="0" borderId="11" xfId="0" applyNumberFormat="1" applyFont="1" applyBorder="1"/>
    <xf numFmtId="4" fontId="6" fillId="0" borderId="15" xfId="0" applyNumberFormat="1" applyFont="1" applyBorder="1"/>
    <xf numFmtId="4" fontId="6" fillId="0" borderId="8" xfId="0" applyNumberFormat="1" applyFont="1" applyBorder="1"/>
    <xf numFmtId="4" fontId="6" fillId="0" borderId="13" xfId="0" applyNumberFormat="1" applyFont="1" applyBorder="1"/>
    <xf numFmtId="4" fontId="4" fillId="0" borderId="18" xfId="0" applyNumberFormat="1" applyFont="1" applyBorder="1"/>
    <xf numFmtId="0" fontId="4" fillId="4" borderId="19" xfId="0" applyFont="1" applyFill="1" applyBorder="1" applyAlignment="1">
      <alignment horizontal="center" wrapText="1"/>
    </xf>
    <xf numFmtId="0" fontId="6" fillId="4" borderId="20" xfId="0" applyFont="1" applyFill="1" applyBorder="1"/>
    <xf numFmtId="4" fontId="4" fillId="4" borderId="18" xfId="0" applyNumberFormat="1" applyFont="1" applyFill="1" applyBorder="1"/>
    <xf numFmtId="6" fontId="6" fillId="2" borderId="5" xfId="0" applyNumberFormat="1" applyFont="1" applyFill="1" applyBorder="1"/>
    <xf numFmtId="6" fontId="6" fillId="2" borderId="8" xfId="0" applyNumberFormat="1" applyFont="1" applyFill="1" applyBorder="1"/>
    <xf numFmtId="6" fontId="6" fillId="2" borderId="13" xfId="0" applyNumberFormat="1" applyFont="1" applyFill="1" applyBorder="1"/>
    <xf numFmtId="6" fontId="4" fillId="2" borderId="23" xfId="0" applyNumberFormat="1" applyFont="1" applyFill="1" applyBorder="1"/>
    <xf numFmtId="0" fontId="4" fillId="2" borderId="8" xfId="0" applyFont="1" applyFill="1" applyBorder="1" applyAlignment="1">
      <alignment horizontal="center" wrapText="1"/>
    </xf>
    <xf numFmtId="0" fontId="4" fillId="3" borderId="9" xfId="0" applyFont="1" applyFill="1" applyBorder="1" applyAlignment="1">
      <alignment horizontal="center" wrapText="1"/>
    </xf>
    <xf numFmtId="0" fontId="6" fillId="3" borderId="16" xfId="0" applyFont="1" applyFill="1" applyBorder="1"/>
    <xf numFmtId="6" fontId="6" fillId="3" borderId="6" xfId="0" applyNumberFormat="1" applyFont="1" applyFill="1" applyBorder="1"/>
    <xf numFmtId="6" fontId="6" fillId="3" borderId="9" xfId="0" applyNumberFormat="1" applyFont="1" applyFill="1" applyBorder="1"/>
    <xf numFmtId="6" fontId="6" fillId="3" borderId="16" xfId="0" applyNumberFormat="1" applyFont="1" applyFill="1" applyBorder="1"/>
    <xf numFmtId="6" fontId="4" fillId="3" borderId="24" xfId="0" applyNumberFormat="1" applyFont="1" applyFill="1" applyBorder="1"/>
    <xf numFmtId="6" fontId="2" fillId="3" borderId="0" xfId="0" applyNumberFormat="1" applyFont="1" applyFill="1"/>
    <xf numFmtId="3" fontId="6" fillId="4" borderId="21" xfId="0" applyNumberFormat="1" applyFont="1" applyFill="1" applyBorder="1"/>
    <xf numFmtId="3" fontId="6" fillId="4" borderId="8" xfId="0" applyNumberFormat="1" applyFont="1" applyFill="1" applyBorder="1"/>
    <xf numFmtId="3" fontId="6" fillId="4" borderId="22" xfId="0" applyNumberFormat="1" applyFont="1" applyFill="1" applyBorder="1"/>
    <xf numFmtId="0" fontId="8" fillId="0" borderId="0" xfId="0" applyFont="1" applyAlignment="1">
      <alignment horizontal="center" vertical="center"/>
    </xf>
    <xf numFmtId="0" fontId="7" fillId="0" borderId="25" xfId="0" applyFont="1" applyBorder="1" applyAlignment="1">
      <alignment horizontal="center" vertical="top" wrapText="1"/>
    </xf>
    <xf numFmtId="49" fontId="6"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781050</xdr:colOff>
      <xdr:row>27</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05150" y="47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647700</xdr:colOff>
      <xdr:row>28</xdr:row>
      <xdr:rowOff>38100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9718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showWhiteSpace="0" view="pageLayout" zoomScale="90" zoomScaleNormal="100" zoomScalePageLayoutView="90" workbookViewId="0">
      <selection sqref="A1:J1"/>
    </sheetView>
  </sheetViews>
  <sheetFormatPr defaultRowHeight="14.5" x14ac:dyDescent="0.35"/>
  <cols>
    <col min="1" max="1" width="31" customWidth="1"/>
    <col min="2" max="2" width="14.453125" customWidth="1"/>
    <col min="3" max="3" width="8.7265625" bestFit="1" customWidth="1"/>
    <col min="4" max="4" width="11.54296875" bestFit="1" customWidth="1"/>
    <col min="5" max="5" width="7.81640625" bestFit="1" customWidth="1"/>
    <col min="6" max="6" width="9.81640625" bestFit="1" customWidth="1"/>
    <col min="7" max="7" width="9.54296875" bestFit="1" customWidth="1"/>
    <col min="8" max="8" width="10.81640625" customWidth="1"/>
    <col min="9" max="9" width="11.81640625" customWidth="1"/>
    <col min="10" max="10" width="10.453125" customWidth="1"/>
    <col min="11" max="12" width="9.1796875" customWidth="1"/>
    <col min="13" max="13" width="21" customWidth="1"/>
    <col min="14" max="14" width="8.81640625" customWidth="1"/>
    <col min="15" max="15" width="9.1796875" hidden="1" customWidth="1"/>
  </cols>
  <sheetData>
    <row r="1" spans="1:15" ht="16.5" customHeight="1" x14ac:dyDescent="0.45">
      <c r="A1" s="57" t="s">
        <v>55</v>
      </c>
      <c r="B1" s="57"/>
      <c r="C1" s="57"/>
      <c r="D1" s="57"/>
      <c r="E1" s="57"/>
      <c r="F1" s="57"/>
      <c r="G1" s="57"/>
      <c r="H1" s="57"/>
      <c r="I1" s="57"/>
      <c r="J1" s="57"/>
      <c r="K1" s="3"/>
      <c r="L1" s="3"/>
      <c r="M1" s="3"/>
      <c r="N1" s="3"/>
      <c r="O1" s="2"/>
    </row>
    <row r="2" spans="1:15" ht="38.25" customHeight="1" x14ac:dyDescent="0.45">
      <c r="A2" s="58" t="s">
        <v>54</v>
      </c>
      <c r="B2" s="58"/>
      <c r="C2" s="58"/>
      <c r="D2" s="58"/>
      <c r="E2" s="58"/>
      <c r="F2" s="58"/>
      <c r="G2" s="58"/>
      <c r="H2" s="58"/>
      <c r="I2" s="58"/>
      <c r="J2" s="58"/>
      <c r="K2" s="3"/>
      <c r="L2" s="3"/>
      <c r="M2" s="3"/>
      <c r="N2" s="3"/>
      <c r="O2" s="6"/>
    </row>
    <row r="3" spans="1:15" ht="25" thickBot="1" x14ac:dyDescent="0.4">
      <c r="A3" s="7" t="s">
        <v>0</v>
      </c>
      <c r="B3" s="8" t="s">
        <v>1</v>
      </c>
      <c r="C3" s="9" t="s">
        <v>2</v>
      </c>
      <c r="D3" s="10" t="s">
        <v>3</v>
      </c>
      <c r="E3" s="9" t="s">
        <v>4</v>
      </c>
      <c r="F3" s="10" t="s">
        <v>5</v>
      </c>
      <c r="G3" s="9" t="s">
        <v>6</v>
      </c>
      <c r="H3" s="39" t="s">
        <v>7</v>
      </c>
      <c r="I3" s="46" t="s">
        <v>8</v>
      </c>
      <c r="J3" s="47" t="s">
        <v>9</v>
      </c>
      <c r="O3" s="1"/>
    </row>
    <row r="4" spans="1:15" ht="13" customHeight="1" x14ac:dyDescent="0.35">
      <c r="A4" s="11" t="s">
        <v>10</v>
      </c>
      <c r="B4" s="12"/>
      <c r="C4" s="12"/>
      <c r="D4" s="13" t="s">
        <v>11</v>
      </c>
      <c r="E4" s="12"/>
      <c r="F4" s="13" t="s">
        <v>12</v>
      </c>
      <c r="G4" s="12"/>
      <c r="H4" s="40"/>
      <c r="I4" s="13"/>
      <c r="J4" s="48"/>
      <c r="O4" s="1"/>
    </row>
    <row r="5" spans="1:15" ht="13" customHeight="1" x14ac:dyDescent="0.35">
      <c r="A5" s="14" t="s">
        <v>13</v>
      </c>
      <c r="B5" s="15" t="s">
        <v>14</v>
      </c>
      <c r="C5" s="33">
        <v>1225</v>
      </c>
      <c r="D5" s="16">
        <f>PRODUCT(C5,1.3)</f>
        <v>1592.5</v>
      </c>
      <c r="E5" s="33">
        <v>289</v>
      </c>
      <c r="F5" s="16">
        <f>PRODUCT(E5,4.4)</f>
        <v>1271.6000000000001</v>
      </c>
      <c r="G5" s="33">
        <f>SUM(D5,F5)</f>
        <v>2864.1000000000004</v>
      </c>
      <c r="H5" s="54">
        <f>PRODUCT(G5,1800000/G39)</f>
        <v>49581.354553165947</v>
      </c>
      <c r="I5" s="42">
        <f>PRODUCT(G5,4200000/G39)</f>
        <v>115689.82729072052</v>
      </c>
      <c r="J5" s="49">
        <f>SUM(H5:I5)</f>
        <v>165271.18184388647</v>
      </c>
      <c r="O5" s="1"/>
    </row>
    <row r="6" spans="1:15" ht="13" customHeight="1" x14ac:dyDescent="0.35">
      <c r="A6" s="14" t="s">
        <v>15</v>
      </c>
      <c r="B6" s="15" t="s">
        <v>14</v>
      </c>
      <c r="C6" s="33">
        <v>9889</v>
      </c>
      <c r="D6" s="16">
        <f t="shared" ref="D6:D13" si="0">PRODUCT(C6,1.3)</f>
        <v>12855.7</v>
      </c>
      <c r="E6" s="33">
        <v>1621</v>
      </c>
      <c r="F6" s="16">
        <f t="shared" ref="F6:F13" si="1">PRODUCT(E6,4.4)</f>
        <v>7132.4000000000005</v>
      </c>
      <c r="G6" s="33">
        <f t="shared" ref="G6:G13" si="2">SUM(D6,F6)</f>
        <v>19988.100000000002</v>
      </c>
      <c r="H6" s="54">
        <f>PRODUCT(G6,1800000/G39)</f>
        <v>346020.41581793106</v>
      </c>
      <c r="I6" s="42">
        <f>PRODUCT(G6,4200000/G39)</f>
        <v>807380.97024183895</v>
      </c>
      <c r="J6" s="49">
        <f>SUM(H6:I6)</f>
        <v>1153401.3860597699</v>
      </c>
      <c r="O6" s="1"/>
    </row>
    <row r="7" spans="1:15" ht="13" customHeight="1" x14ac:dyDescent="0.35">
      <c r="A7" s="14" t="s">
        <v>16</v>
      </c>
      <c r="B7" s="15" t="s">
        <v>14</v>
      </c>
      <c r="C7" s="33">
        <v>13445</v>
      </c>
      <c r="D7" s="16">
        <f t="shared" si="0"/>
        <v>17478.5</v>
      </c>
      <c r="E7" s="33">
        <v>4129</v>
      </c>
      <c r="F7" s="16">
        <f t="shared" si="1"/>
        <v>18167.600000000002</v>
      </c>
      <c r="G7" s="33">
        <f t="shared" si="2"/>
        <v>35646.100000000006</v>
      </c>
      <c r="H7" s="54">
        <f>PRODUCT(G7,1800000/G39)</f>
        <v>617081.08045724966</v>
      </c>
      <c r="I7" s="42">
        <f>PRODUCT(G7,4200000/G39)</f>
        <v>1439855.854400249</v>
      </c>
      <c r="J7" s="49">
        <f t="shared" ref="J7:J8" si="3">SUM(H7:I7)</f>
        <v>2056936.9348574986</v>
      </c>
      <c r="O7" s="1"/>
    </row>
    <row r="8" spans="1:15" ht="13" customHeight="1" thickBot="1" x14ac:dyDescent="0.4">
      <c r="A8" s="17" t="s">
        <v>17</v>
      </c>
      <c r="B8" s="18" t="s">
        <v>18</v>
      </c>
      <c r="C8" s="19">
        <v>0</v>
      </c>
      <c r="D8" s="20">
        <f t="shared" si="0"/>
        <v>0</v>
      </c>
      <c r="E8" s="36">
        <v>0</v>
      </c>
      <c r="F8" s="20">
        <f t="shared" si="1"/>
        <v>0</v>
      </c>
      <c r="G8" s="36">
        <f t="shared" si="2"/>
        <v>0</v>
      </c>
      <c r="H8" s="55">
        <f>PRODUCT(G8,1800000/G39)</f>
        <v>0</v>
      </c>
      <c r="I8" s="43">
        <f>PRODUCT(G8,4200000/G39)</f>
        <v>0</v>
      </c>
      <c r="J8" s="50">
        <f t="shared" si="3"/>
        <v>0</v>
      </c>
      <c r="O8" s="1"/>
    </row>
    <row r="9" spans="1:15" ht="13" customHeight="1" x14ac:dyDescent="0.35">
      <c r="A9" s="21" t="s">
        <v>19</v>
      </c>
      <c r="B9" s="22"/>
      <c r="C9" s="23"/>
      <c r="D9" s="24"/>
      <c r="E9" s="37"/>
      <c r="F9" s="24"/>
      <c r="G9" s="37"/>
      <c r="H9" s="56"/>
      <c r="I9" s="44"/>
      <c r="J9" s="51"/>
      <c r="O9" s="1"/>
    </row>
    <row r="10" spans="1:15" ht="13" customHeight="1" x14ac:dyDescent="0.35">
      <c r="A10" s="14" t="s">
        <v>20</v>
      </c>
      <c r="B10" s="15" t="s">
        <v>14</v>
      </c>
      <c r="C10" s="33">
        <v>2648</v>
      </c>
      <c r="D10" s="16">
        <f t="shared" si="0"/>
        <v>3442.4</v>
      </c>
      <c r="E10" s="33">
        <v>671</v>
      </c>
      <c r="F10" s="16">
        <f t="shared" si="1"/>
        <v>2952.4</v>
      </c>
      <c r="G10" s="33">
        <f t="shared" si="2"/>
        <v>6394.8</v>
      </c>
      <c r="H10" s="54">
        <f>PRODUCT(G10,1800000/G39)</f>
        <v>110702.43570286848</v>
      </c>
      <c r="I10" s="42">
        <f>PRODUCT(G10,4200000/G39)</f>
        <v>258305.68330669307</v>
      </c>
      <c r="J10" s="49">
        <f>SUM(H10:I10)</f>
        <v>369008.11900956155</v>
      </c>
      <c r="O10" s="1"/>
    </row>
    <row r="11" spans="1:15" ht="13" customHeight="1" x14ac:dyDescent="0.35">
      <c r="A11" s="14" t="s">
        <v>21</v>
      </c>
      <c r="B11" s="15" t="s">
        <v>14</v>
      </c>
      <c r="C11" s="33">
        <v>1213</v>
      </c>
      <c r="D11" s="16">
        <f t="shared" si="0"/>
        <v>1576.9</v>
      </c>
      <c r="E11" s="33">
        <v>797</v>
      </c>
      <c r="F11" s="16">
        <f t="shared" si="1"/>
        <v>3506.8</v>
      </c>
      <c r="G11" s="33">
        <f t="shared" si="2"/>
        <v>5083.7000000000007</v>
      </c>
      <c r="H11" s="54">
        <f>PRODUCT(G11,1800000/G39)</f>
        <v>88005.562704489974</v>
      </c>
      <c r="I11" s="42">
        <f>PRODUCT(G11,4200000/G39)</f>
        <v>205346.31297714324</v>
      </c>
      <c r="J11" s="49">
        <f t="shared" ref="J11:J13" si="4">SUM(H11:I11)</f>
        <v>293351.87568163325</v>
      </c>
      <c r="O11" s="1"/>
    </row>
    <row r="12" spans="1:15" ht="13" customHeight="1" x14ac:dyDescent="0.35">
      <c r="A12" s="14" t="s">
        <v>22</v>
      </c>
      <c r="B12" s="15" t="s">
        <v>14</v>
      </c>
      <c r="C12" s="33">
        <v>727</v>
      </c>
      <c r="D12" s="16">
        <f t="shared" si="0"/>
        <v>945.1</v>
      </c>
      <c r="E12" s="33">
        <v>0</v>
      </c>
      <c r="F12" s="16">
        <f t="shared" si="1"/>
        <v>0</v>
      </c>
      <c r="G12" s="33">
        <f t="shared" si="2"/>
        <v>945.1</v>
      </c>
      <c r="H12" s="54">
        <f>PRODUCT(G12,1800000/G39)</f>
        <v>16360.929502530336</v>
      </c>
      <c r="I12" s="42">
        <f>PRODUCT(G12,4200000/G39)</f>
        <v>38175.502172570777</v>
      </c>
      <c r="J12" s="49">
        <v>54537</v>
      </c>
      <c r="O12" s="1"/>
    </row>
    <row r="13" spans="1:15" ht="13" customHeight="1" thickBot="1" x14ac:dyDescent="0.4">
      <c r="A13" s="25" t="s">
        <v>23</v>
      </c>
      <c r="B13" s="26" t="s">
        <v>14</v>
      </c>
      <c r="C13" s="34">
        <v>1374</v>
      </c>
      <c r="D13" s="16">
        <f t="shared" si="0"/>
        <v>1786.2</v>
      </c>
      <c r="E13" s="34">
        <v>548</v>
      </c>
      <c r="F13" s="16">
        <f t="shared" si="1"/>
        <v>2411.2000000000003</v>
      </c>
      <c r="G13" s="33">
        <f t="shared" si="2"/>
        <v>4197.4000000000005</v>
      </c>
      <c r="H13" s="55">
        <v>72662</v>
      </c>
      <c r="I13" s="43">
        <f>PRODUCT(G13,4200000/G39)</f>
        <v>169545.92404946417</v>
      </c>
      <c r="J13" s="50">
        <f t="shared" si="4"/>
        <v>242207.92404946417</v>
      </c>
      <c r="O13" s="1"/>
    </row>
    <row r="14" spans="1:15" ht="13" customHeight="1" x14ac:dyDescent="0.35">
      <c r="A14" s="11" t="s">
        <v>24</v>
      </c>
      <c r="B14" s="12"/>
      <c r="C14" s="35"/>
      <c r="D14" s="27"/>
      <c r="E14" s="35"/>
      <c r="F14" s="27"/>
      <c r="G14" s="35" t="s">
        <v>25</v>
      </c>
      <c r="H14" s="56"/>
      <c r="I14" s="44"/>
      <c r="J14" s="51"/>
      <c r="O14" s="1"/>
    </row>
    <row r="15" spans="1:15" ht="13" customHeight="1" x14ac:dyDescent="0.35">
      <c r="A15" s="14" t="s">
        <v>20</v>
      </c>
      <c r="B15" s="15" t="s">
        <v>26</v>
      </c>
      <c r="C15" s="33">
        <v>1070</v>
      </c>
      <c r="D15" s="16">
        <f>SUM(C15,0)</f>
        <v>1070</v>
      </c>
      <c r="E15" s="33">
        <v>0</v>
      </c>
      <c r="F15" s="16">
        <v>0</v>
      </c>
      <c r="G15" s="33">
        <f>SUM(C15,0)</f>
        <v>1070</v>
      </c>
      <c r="H15" s="54">
        <f>PRODUCT(G15,1800000/G39)</f>
        <v>18523.113498791088</v>
      </c>
      <c r="I15" s="42">
        <f>PRODUCT(G15,4200000/G39)</f>
        <v>43220.598163845869</v>
      </c>
      <c r="J15" s="49">
        <f>SUM(H15:I15)</f>
        <v>61743.711662636953</v>
      </c>
      <c r="O15" s="1"/>
    </row>
    <row r="16" spans="1:15" ht="13" customHeight="1" x14ac:dyDescent="0.35">
      <c r="A16" s="14" t="s">
        <v>20</v>
      </c>
      <c r="B16" s="15" t="s">
        <v>27</v>
      </c>
      <c r="C16" s="33">
        <v>312</v>
      </c>
      <c r="D16" s="16">
        <f t="shared" ref="D16:D33" si="5">SUM(C16,0)</f>
        <v>312</v>
      </c>
      <c r="E16" s="33">
        <v>0</v>
      </c>
      <c r="F16" s="16">
        <v>0</v>
      </c>
      <c r="G16" s="33">
        <f t="shared" ref="G16:G33" si="6">SUM(C16,0)</f>
        <v>312</v>
      </c>
      <c r="H16" s="54">
        <f>PRODUCT(G16,1800000/G39)</f>
        <v>5401.1321603951592</v>
      </c>
      <c r="I16" s="42">
        <f>PRODUCT(G16,4200000/G39)</f>
        <v>12602.641707588702</v>
      </c>
      <c r="J16" s="49">
        <f t="shared" ref="J16:J24" si="7">SUM(H16:I16)</f>
        <v>18003.773867983862</v>
      </c>
      <c r="O16" s="1"/>
    </row>
    <row r="17" spans="1:15" ht="13" customHeight="1" x14ac:dyDescent="0.35">
      <c r="A17" s="14" t="s">
        <v>15</v>
      </c>
      <c r="B17" s="15" t="s">
        <v>28</v>
      </c>
      <c r="C17" s="33">
        <v>423</v>
      </c>
      <c r="D17" s="16">
        <f t="shared" si="5"/>
        <v>423</v>
      </c>
      <c r="E17" s="33">
        <v>0</v>
      </c>
      <c r="F17" s="16">
        <v>0</v>
      </c>
      <c r="G17" s="33">
        <f t="shared" si="6"/>
        <v>423</v>
      </c>
      <c r="H17" s="54">
        <f>PRODUCT(G17,1800000/G39)</f>
        <v>7322.6887943818983</v>
      </c>
      <c r="I17" s="42">
        <f>PRODUCT(G17,4200000/G39)</f>
        <v>17086.273853557759</v>
      </c>
      <c r="J17" s="49">
        <f>SUM(H17:I17)</f>
        <v>24408.962647939657</v>
      </c>
      <c r="O17" s="1"/>
    </row>
    <row r="18" spans="1:15" ht="13" customHeight="1" x14ac:dyDescent="0.35">
      <c r="A18" s="14" t="s">
        <v>15</v>
      </c>
      <c r="B18" s="15" t="s">
        <v>29</v>
      </c>
      <c r="C18" s="33">
        <v>668</v>
      </c>
      <c r="D18" s="16">
        <f t="shared" si="5"/>
        <v>668</v>
      </c>
      <c r="E18" s="33">
        <v>0</v>
      </c>
      <c r="F18" s="16">
        <v>0</v>
      </c>
      <c r="G18" s="33">
        <f t="shared" si="6"/>
        <v>668</v>
      </c>
      <c r="H18" s="54">
        <f>PRODUCT(G18,1800000/G39)</f>
        <v>11563.96244597425</v>
      </c>
      <c r="I18" s="42">
        <f>PRODUCT(G18,4200000/G39)</f>
        <v>26982.579040606579</v>
      </c>
      <c r="J18" s="49">
        <f>SUM(H18:I18)</f>
        <v>38546.541486580827</v>
      </c>
      <c r="O18" s="1"/>
    </row>
    <row r="19" spans="1:15" ht="13" customHeight="1" x14ac:dyDescent="0.35">
      <c r="A19" s="14" t="s">
        <v>15</v>
      </c>
      <c r="B19" s="15" t="s">
        <v>30</v>
      </c>
      <c r="C19" s="33">
        <v>3882</v>
      </c>
      <c r="D19" s="16">
        <f t="shared" si="5"/>
        <v>3882</v>
      </c>
      <c r="E19" s="33">
        <v>0</v>
      </c>
      <c r="F19" s="16">
        <v>0</v>
      </c>
      <c r="G19" s="33">
        <f t="shared" si="6"/>
        <v>3882</v>
      </c>
      <c r="H19" s="54">
        <f>PRODUCT(G19,1800000/G39)</f>
        <v>67202.548226455154</v>
      </c>
      <c r="I19" s="42">
        <f>PRODUCT(G19,4200000/G39)</f>
        <v>156805.94586172866</v>
      </c>
      <c r="J19" s="49">
        <v>224009</v>
      </c>
      <c r="O19" s="1"/>
    </row>
    <row r="20" spans="1:15" ht="13" customHeight="1" x14ac:dyDescent="0.35">
      <c r="A20" s="14" t="s">
        <v>15</v>
      </c>
      <c r="B20" s="15" t="s">
        <v>31</v>
      </c>
      <c r="C20" s="33">
        <v>285</v>
      </c>
      <c r="D20" s="16">
        <f t="shared" si="5"/>
        <v>285</v>
      </c>
      <c r="E20" s="33">
        <v>0</v>
      </c>
      <c r="F20" s="16">
        <v>0</v>
      </c>
      <c r="G20" s="33">
        <f t="shared" si="6"/>
        <v>285</v>
      </c>
      <c r="H20" s="54">
        <f>PRODUCT(G20,1800000/G39)</f>
        <v>4933.7264926686548</v>
      </c>
      <c r="I20" s="42">
        <f>PRODUCT(G20,4200000/G39)</f>
        <v>11512.028482893526</v>
      </c>
      <c r="J20" s="49">
        <f>SUM(H20:I20)</f>
        <v>16445.75497556218</v>
      </c>
      <c r="O20" s="1"/>
    </row>
    <row r="21" spans="1:15" ht="13" customHeight="1" x14ac:dyDescent="0.35">
      <c r="A21" s="14" t="s">
        <v>32</v>
      </c>
      <c r="B21" s="15" t="s">
        <v>33</v>
      </c>
      <c r="C21" s="33">
        <v>1090</v>
      </c>
      <c r="D21" s="16">
        <f t="shared" si="5"/>
        <v>1090</v>
      </c>
      <c r="E21" s="33">
        <v>0</v>
      </c>
      <c r="F21" s="16">
        <v>0</v>
      </c>
      <c r="G21" s="33">
        <f t="shared" si="6"/>
        <v>1090</v>
      </c>
      <c r="H21" s="54">
        <f>PRODUCT(G21,1800000/G39)</f>
        <v>18869.339919329239</v>
      </c>
      <c r="I21" s="42">
        <f>PRODUCT(G21,4200000/G39)</f>
        <v>44028.459811768218</v>
      </c>
      <c r="J21" s="49">
        <v>62897</v>
      </c>
      <c r="O21" s="1"/>
    </row>
    <row r="22" spans="1:15" ht="13" customHeight="1" x14ac:dyDescent="0.35">
      <c r="A22" s="14" t="s">
        <v>16</v>
      </c>
      <c r="B22" s="15" t="s">
        <v>34</v>
      </c>
      <c r="C22" s="33">
        <v>324</v>
      </c>
      <c r="D22" s="16">
        <f t="shared" si="5"/>
        <v>324</v>
      </c>
      <c r="E22" s="33">
        <v>0</v>
      </c>
      <c r="F22" s="16">
        <v>0</v>
      </c>
      <c r="G22" s="33">
        <f t="shared" si="6"/>
        <v>324</v>
      </c>
      <c r="H22" s="54">
        <f>PRODUCT(G22,1800000/G39)</f>
        <v>5608.8680127180496</v>
      </c>
      <c r="I22" s="42">
        <f>PRODUCT(G22,4200000/G39)</f>
        <v>13087.358696342113</v>
      </c>
      <c r="J22" s="49">
        <f>SUM(H22:I22)</f>
        <v>18696.226709060164</v>
      </c>
      <c r="O22" s="1"/>
    </row>
    <row r="23" spans="1:15" ht="13" customHeight="1" x14ac:dyDescent="0.35">
      <c r="A23" s="14" t="s">
        <v>16</v>
      </c>
      <c r="B23" s="15" t="s">
        <v>35</v>
      </c>
      <c r="C23" s="33">
        <v>451</v>
      </c>
      <c r="D23" s="16">
        <f t="shared" si="5"/>
        <v>451</v>
      </c>
      <c r="E23" s="33">
        <v>0</v>
      </c>
      <c r="F23" s="16">
        <v>0</v>
      </c>
      <c r="G23" s="33">
        <f t="shared" si="6"/>
        <v>451</v>
      </c>
      <c r="H23" s="54">
        <f>PRODUCT(G23,1800000/G39)</f>
        <v>7807.4057831353093</v>
      </c>
      <c r="I23" s="42">
        <f>PRODUCT(G23,4200000/G39)</f>
        <v>18217.280160649054</v>
      </c>
      <c r="J23" s="49">
        <v>26024</v>
      </c>
      <c r="O23" s="1"/>
    </row>
    <row r="24" spans="1:15" ht="13" customHeight="1" thickBot="1" x14ac:dyDescent="0.4">
      <c r="A24" s="17" t="s">
        <v>32</v>
      </c>
      <c r="B24" s="18" t="s">
        <v>36</v>
      </c>
      <c r="C24" s="36">
        <v>728</v>
      </c>
      <c r="D24" s="20">
        <f t="shared" si="5"/>
        <v>728</v>
      </c>
      <c r="E24" s="36">
        <v>0</v>
      </c>
      <c r="F24" s="20">
        <v>0</v>
      </c>
      <c r="G24" s="36">
        <f t="shared" si="6"/>
        <v>728</v>
      </c>
      <c r="H24" s="55">
        <f>PRODUCT(G24,1800000/G39)</f>
        <v>12602.641707588704</v>
      </c>
      <c r="I24" s="43">
        <f>PRODUCT(G24,4200000/G39)</f>
        <v>29406.163984373638</v>
      </c>
      <c r="J24" s="50">
        <f t="shared" si="7"/>
        <v>42008.805691962341</v>
      </c>
      <c r="O24" s="1"/>
    </row>
    <row r="25" spans="1:15" ht="13" customHeight="1" x14ac:dyDescent="0.35">
      <c r="A25" s="21" t="s">
        <v>37</v>
      </c>
      <c r="B25" s="22"/>
      <c r="C25" s="37"/>
      <c r="D25" s="24"/>
      <c r="E25" s="37"/>
      <c r="F25" s="24"/>
      <c r="G25" s="37"/>
      <c r="H25" s="56"/>
      <c r="I25" s="44"/>
      <c r="J25" s="51"/>
      <c r="O25" s="1"/>
    </row>
    <row r="26" spans="1:15" ht="13" customHeight="1" x14ac:dyDescent="0.35">
      <c r="A26" s="14" t="s">
        <v>38</v>
      </c>
      <c r="B26" s="15" t="s">
        <v>14</v>
      </c>
      <c r="C26" s="33">
        <v>9217</v>
      </c>
      <c r="D26" s="16">
        <f>SUM(C26,0)</f>
        <v>9217</v>
      </c>
      <c r="E26" s="33">
        <v>0</v>
      </c>
      <c r="F26" s="16">
        <v>0</v>
      </c>
      <c r="G26" s="33">
        <f t="shared" si="6"/>
        <v>9217</v>
      </c>
      <c r="H26" s="54">
        <f>PRODUCT(G26,1800000/G39)</f>
        <v>159558.44590500699</v>
      </c>
      <c r="I26" s="42">
        <f>PRODUCT(G26,4200000/G39)</f>
        <v>372303.04044501623</v>
      </c>
      <c r="J26" s="49">
        <f>SUM(H26:I26)</f>
        <v>531861.48635002319</v>
      </c>
      <c r="O26" s="1"/>
    </row>
    <row r="27" spans="1:15" ht="13" customHeight="1" x14ac:dyDescent="0.35">
      <c r="A27" s="14" t="s">
        <v>39</v>
      </c>
      <c r="B27" s="15" t="s">
        <v>14</v>
      </c>
      <c r="C27" s="33">
        <v>1136</v>
      </c>
      <c r="D27" s="16">
        <f t="shared" si="5"/>
        <v>1136</v>
      </c>
      <c r="E27" s="33">
        <v>0</v>
      </c>
      <c r="F27" s="16">
        <v>0</v>
      </c>
      <c r="G27" s="33">
        <f t="shared" si="6"/>
        <v>1136</v>
      </c>
      <c r="H27" s="54">
        <f>PRODUCT(G27,1800000/G39)</f>
        <v>19665.660686566989</v>
      </c>
      <c r="I27" s="42">
        <f>PRODUCT(G27,4200000/G39)</f>
        <v>45886.541601989629</v>
      </c>
      <c r="J27" s="49">
        <v>65553</v>
      </c>
      <c r="O27" s="1"/>
    </row>
    <row r="28" spans="1:15" ht="13" customHeight="1" x14ac:dyDescent="0.35">
      <c r="A28" s="14" t="s">
        <v>40</v>
      </c>
      <c r="B28" s="15" t="s">
        <v>14</v>
      </c>
      <c r="C28" s="33">
        <v>449</v>
      </c>
      <c r="D28" s="16">
        <f t="shared" si="5"/>
        <v>449</v>
      </c>
      <c r="E28" s="33">
        <v>0</v>
      </c>
      <c r="F28" s="16">
        <v>0</v>
      </c>
      <c r="G28" s="33">
        <f t="shared" si="6"/>
        <v>449</v>
      </c>
      <c r="H28" s="54">
        <f>PRODUCT(G28,1800000/G39)</f>
        <v>7772.7831410814943</v>
      </c>
      <c r="I28" s="42">
        <f>PRODUCT(G28,4200000/G39)</f>
        <v>18136.493995856817</v>
      </c>
      <c r="J28" s="49">
        <f t="shared" ref="J28" si="8">SUM(H28:I28)</f>
        <v>25909.277136938312</v>
      </c>
      <c r="O28" s="1"/>
    </row>
    <row r="29" spans="1:15" ht="13" customHeight="1" x14ac:dyDescent="0.35">
      <c r="A29" s="14" t="s">
        <v>41</v>
      </c>
      <c r="B29" s="15" t="s">
        <v>14</v>
      </c>
      <c r="C29" s="33">
        <v>271</v>
      </c>
      <c r="D29" s="16">
        <f t="shared" si="5"/>
        <v>271</v>
      </c>
      <c r="E29" s="33">
        <v>0</v>
      </c>
      <c r="F29" s="16">
        <v>0</v>
      </c>
      <c r="G29" s="33">
        <f t="shared" si="6"/>
        <v>271</v>
      </c>
      <c r="H29" s="54">
        <f>PRODUCT(G29,1800000/G39)</f>
        <v>4691.3679982919484</v>
      </c>
      <c r="I29" s="42">
        <f>PRODUCT(G29,4200000/G39)</f>
        <v>10946.525329347878</v>
      </c>
      <c r="J29" s="49">
        <f>SUM(H29:I29)</f>
        <v>15637.893327639827</v>
      </c>
      <c r="O29" s="1"/>
    </row>
    <row r="30" spans="1:15" ht="13" customHeight="1" x14ac:dyDescent="0.35">
      <c r="A30" s="14" t="s">
        <v>42</v>
      </c>
      <c r="B30" s="15" t="s">
        <v>14</v>
      </c>
      <c r="C30" s="33">
        <v>1286</v>
      </c>
      <c r="D30" s="16">
        <f t="shared" si="5"/>
        <v>1286</v>
      </c>
      <c r="E30" s="33">
        <v>0</v>
      </c>
      <c r="F30" s="16">
        <v>0</v>
      </c>
      <c r="G30" s="33">
        <f t="shared" si="6"/>
        <v>1286</v>
      </c>
      <c r="H30" s="54">
        <f>PRODUCT(G30,1800000/G39)</f>
        <v>22262.358840603123</v>
      </c>
      <c r="I30" s="42">
        <v>51945</v>
      </c>
      <c r="J30" s="49">
        <v>74206</v>
      </c>
      <c r="O30" s="1"/>
    </row>
    <row r="31" spans="1:15" ht="13" customHeight="1" x14ac:dyDescent="0.35">
      <c r="A31" s="14" t="s">
        <v>43</v>
      </c>
      <c r="B31" s="15" t="s">
        <v>14</v>
      </c>
      <c r="C31" s="33">
        <v>445</v>
      </c>
      <c r="D31" s="16">
        <f t="shared" si="5"/>
        <v>445</v>
      </c>
      <c r="E31" s="33">
        <v>0</v>
      </c>
      <c r="F31" s="16">
        <v>0</v>
      </c>
      <c r="G31" s="33">
        <f t="shared" si="6"/>
        <v>445</v>
      </c>
      <c r="H31" s="54">
        <f>PRODUCT(G31,1800000/G39)</f>
        <v>7703.5378569738641</v>
      </c>
      <c r="I31" s="42">
        <f>PRODUCT(G31,4200000/G39)</f>
        <v>17974.921666272348</v>
      </c>
      <c r="J31" s="49">
        <v>25679</v>
      </c>
      <c r="O31" s="1"/>
    </row>
    <row r="32" spans="1:15" ht="13" customHeight="1" x14ac:dyDescent="0.35">
      <c r="A32" s="14" t="s">
        <v>44</v>
      </c>
      <c r="B32" s="15" t="s">
        <v>14</v>
      </c>
      <c r="C32" s="33">
        <v>3077</v>
      </c>
      <c r="D32" s="16">
        <f t="shared" si="5"/>
        <v>3077</v>
      </c>
      <c r="E32" s="33">
        <v>0</v>
      </c>
      <c r="F32" s="16">
        <v>0</v>
      </c>
      <c r="G32" s="33">
        <f t="shared" si="6"/>
        <v>3077</v>
      </c>
      <c r="H32" s="54">
        <f>PRODUCT(G32,1800000/G39)</f>
        <v>53266.934799794566</v>
      </c>
      <c r="I32" s="42">
        <v>124289</v>
      </c>
      <c r="J32" s="49">
        <v>177557</v>
      </c>
      <c r="O32" s="1"/>
    </row>
    <row r="33" spans="1:15" ht="13" customHeight="1" thickBot="1" x14ac:dyDescent="0.4">
      <c r="A33" s="17" t="s">
        <v>45</v>
      </c>
      <c r="B33" s="18" t="s">
        <v>14</v>
      </c>
      <c r="C33" s="36">
        <v>1639</v>
      </c>
      <c r="D33" s="20">
        <f t="shared" si="5"/>
        <v>1639</v>
      </c>
      <c r="E33" s="36">
        <v>0</v>
      </c>
      <c r="F33" s="20">
        <v>0</v>
      </c>
      <c r="G33" s="36">
        <f t="shared" si="6"/>
        <v>1639</v>
      </c>
      <c r="H33" s="55">
        <f>PRODUCT(G33,1800000/G39)</f>
        <v>28373.25516310149</v>
      </c>
      <c r="I33" s="43">
        <f>PRODUCT(G33,4200000/G39)</f>
        <v>66204.2620472368</v>
      </c>
      <c r="J33" s="50">
        <v>94577</v>
      </c>
      <c r="O33" s="1"/>
    </row>
    <row r="34" spans="1:15" ht="13" customHeight="1" x14ac:dyDescent="0.35">
      <c r="A34" s="11" t="s">
        <v>46</v>
      </c>
      <c r="B34" s="12"/>
      <c r="C34" s="35"/>
      <c r="D34" s="27"/>
      <c r="E34" s="35"/>
      <c r="F34" s="27"/>
      <c r="G34" s="35"/>
      <c r="H34" s="56"/>
      <c r="I34" s="44"/>
      <c r="J34" s="51"/>
      <c r="O34" s="1"/>
    </row>
    <row r="35" spans="1:15" ht="13" customHeight="1" x14ac:dyDescent="0.35">
      <c r="A35" s="14" t="s">
        <v>47</v>
      </c>
      <c r="B35" s="15"/>
      <c r="C35" s="33">
        <v>249</v>
      </c>
      <c r="D35" s="16">
        <f>SUM(C35,0)</f>
        <v>249</v>
      </c>
      <c r="E35" s="33">
        <v>0</v>
      </c>
      <c r="F35" s="16">
        <v>0</v>
      </c>
      <c r="G35" s="33">
        <f>SUM(C35,0)</f>
        <v>249</v>
      </c>
      <c r="H35" s="54">
        <f>PRODUCT(G35,1800000/G39)</f>
        <v>4310.5189356999826</v>
      </c>
      <c r="I35" s="42">
        <f>PRODUCT(G35,4200000/G39)</f>
        <v>10057.877516633291</v>
      </c>
      <c r="J35" s="49">
        <v>14369</v>
      </c>
      <c r="O35" s="1"/>
    </row>
    <row r="36" spans="1:15" ht="13" customHeight="1" x14ac:dyDescent="0.35">
      <c r="A36" s="14" t="s">
        <v>48</v>
      </c>
      <c r="B36" s="15"/>
      <c r="C36" s="33">
        <v>336</v>
      </c>
      <c r="D36" s="16">
        <f>PRODUCT(C36,1.3)</f>
        <v>436.8</v>
      </c>
      <c r="E36" s="33">
        <v>42</v>
      </c>
      <c r="F36" s="16">
        <f>PRODUCT(E36,4.4)</f>
        <v>184.8</v>
      </c>
      <c r="G36" s="33">
        <f>SUM(D36,F36)</f>
        <v>621.6</v>
      </c>
      <c r="H36" s="54">
        <f>PRODUCT(G36,1800000/G39)</f>
        <v>10760.71715032574</v>
      </c>
      <c r="I36" s="42">
        <f>PRODUCT(G36,4200000/G39)</f>
        <v>25108.340017426723</v>
      </c>
      <c r="J36" s="49">
        <f t="shared" ref="J36:J37" si="9">SUM(H36:I36)</f>
        <v>35869.057167752464</v>
      </c>
      <c r="O36" s="1"/>
    </row>
    <row r="37" spans="1:15" ht="13" customHeight="1" x14ac:dyDescent="0.35">
      <c r="A37" s="14" t="s">
        <v>49</v>
      </c>
      <c r="B37" s="15"/>
      <c r="C37" s="33">
        <v>267</v>
      </c>
      <c r="D37" s="16">
        <f>SUM(C37,0)</f>
        <v>267</v>
      </c>
      <c r="E37" s="33">
        <v>0</v>
      </c>
      <c r="F37" s="16">
        <v>0</v>
      </c>
      <c r="G37" s="33">
        <f>SUM(C37,0)</f>
        <v>267</v>
      </c>
      <c r="H37" s="54">
        <f>PRODUCT(G37,1800000/G39)</f>
        <v>4622.1227141843183</v>
      </c>
      <c r="I37" s="42">
        <f>PRODUCT(G37,4200000/G39)</f>
        <v>10784.952999763409</v>
      </c>
      <c r="J37" s="49">
        <f t="shared" si="9"/>
        <v>15407.075713947728</v>
      </c>
      <c r="O37" s="1"/>
    </row>
    <row r="38" spans="1:15" ht="13" customHeight="1" thickBot="1" x14ac:dyDescent="0.4">
      <c r="A38" s="17" t="s">
        <v>50</v>
      </c>
      <c r="B38" s="18"/>
      <c r="C38" s="36">
        <v>711</v>
      </c>
      <c r="D38" s="20">
        <f>PRODUCT(C38,1.3)</f>
        <v>924.30000000000007</v>
      </c>
      <c r="E38" s="36">
        <v>10</v>
      </c>
      <c r="F38" s="20">
        <f>PRODUCT(E38,4.4)</f>
        <v>44</v>
      </c>
      <c r="G38" s="36">
        <f>SUM(D38,F38)</f>
        <v>968.30000000000007</v>
      </c>
      <c r="H38" s="54">
        <f>PRODUCT(G38,1800000/G39)</f>
        <v>16762.552150354593</v>
      </c>
      <c r="I38" s="42">
        <f>PRODUCT(G38,4200000/G39)</f>
        <v>39112.621684160709</v>
      </c>
      <c r="J38" s="50">
        <v>55876</v>
      </c>
      <c r="O38" s="1"/>
    </row>
    <row r="39" spans="1:15" ht="12.75" customHeight="1" x14ac:dyDescent="0.35">
      <c r="A39" s="28"/>
      <c r="B39" s="29" t="s">
        <v>51</v>
      </c>
      <c r="C39" s="38">
        <f t="shared" ref="C39:G39" si="10">SUM(C5:C38)</f>
        <v>58837</v>
      </c>
      <c r="D39" s="31">
        <f t="shared" si="10"/>
        <v>68307.399999999994</v>
      </c>
      <c r="E39" s="30">
        <f t="shared" si="10"/>
        <v>8107</v>
      </c>
      <c r="F39" s="31">
        <f t="shared" si="10"/>
        <v>35670.800000000003</v>
      </c>
      <c r="G39" s="38">
        <f t="shared" si="10"/>
        <v>103978.20000000003</v>
      </c>
      <c r="H39" s="41">
        <v>1800000</v>
      </c>
      <c r="I39" s="45">
        <v>4200000</v>
      </c>
      <c r="J39" s="52">
        <f>SUM(J5:J38)</f>
        <v>5999999.9882398415</v>
      </c>
      <c r="O39" s="1"/>
    </row>
    <row r="40" spans="1:15" ht="13" customHeight="1" x14ac:dyDescent="0.35">
      <c r="A40" s="32" t="s">
        <v>52</v>
      </c>
      <c r="B40" s="5"/>
      <c r="C40" s="5"/>
      <c r="D40" s="5"/>
      <c r="E40" s="5"/>
      <c r="F40" s="5"/>
      <c r="G40" s="5"/>
      <c r="H40" s="5"/>
      <c r="I40" s="53"/>
      <c r="J40" s="4"/>
      <c r="O40" s="1"/>
    </row>
    <row r="41" spans="1:15" x14ac:dyDescent="0.35">
      <c r="A41" s="59" t="s">
        <v>53</v>
      </c>
      <c r="B41" s="59"/>
      <c r="C41" s="59"/>
      <c r="D41" s="59"/>
      <c r="E41" s="59"/>
      <c r="F41" s="59"/>
      <c r="G41" s="59"/>
      <c r="H41" s="59"/>
      <c r="I41" s="59"/>
      <c r="J41" s="59"/>
    </row>
  </sheetData>
  <mergeCells count="3">
    <mergeCell ref="A1:J1"/>
    <mergeCell ref="A2:J2"/>
    <mergeCell ref="A41:J41"/>
  </mergeCells>
  <pageMargins left="0.25" right="0.25" top="0.2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Distribution</vt:lpstr>
      <vt:lpstr>Distribution!Print_Area</vt:lpstr>
    </vt:vector>
  </TitlesOfParts>
  <Manager/>
  <Company>New Mexico Highlands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Lopez, Patricia A</dc:creator>
  <cp:keywords/>
  <dc:description/>
  <cp:lastModifiedBy>Windows User</cp:lastModifiedBy>
  <cp:revision/>
  <dcterms:created xsi:type="dcterms:W3CDTF">2014-01-14T20:48:45Z</dcterms:created>
  <dcterms:modified xsi:type="dcterms:W3CDTF">2022-08-29T16:07:11Z</dcterms:modified>
  <cp:category/>
  <cp:contentStatus/>
</cp:coreProperties>
</file>